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C:\Users\AneSchmidt\Downloads\"/>
    </mc:Choice>
  </mc:AlternateContent>
  <xr:revisionPtr revIDLastSave="1" documentId="8_{C6808BF5-3C5C-4114-A5CE-890F33F2003B}" xr6:coauthVersionLast="47" xr6:coauthVersionMax="47" xr10:uidLastSave="{7292F72D-D7F7-497C-98BC-BA060437609B}"/>
  <bookViews>
    <workbookView xWindow="28680" yWindow="-120" windowWidth="29040" windowHeight="15720" xr2:uid="{781A834B-C83F-499A-BB6D-291A4212453F}"/>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M21" i="1"/>
  <c r="M22" i="1" s="1"/>
  <c r="K15" i="1"/>
  <c r="K19" i="1"/>
  <c r="K20" i="1"/>
  <c r="L19" i="1" l="1"/>
  <c r="L20" i="1"/>
  <c r="I19" i="1"/>
  <c r="I20" i="1"/>
  <c r="H21" i="1"/>
  <c r="E21" i="1" l="1"/>
  <c r="F14" i="1" l="1"/>
  <c r="I14" i="1" s="1"/>
  <c r="K14" i="1" s="1"/>
  <c r="F19" i="1"/>
  <c r="F10" i="1"/>
  <c r="I10" i="1" s="1"/>
  <c r="K10" i="1" s="1"/>
  <c r="F20" i="1"/>
  <c r="F13" i="1"/>
  <c r="I13" i="1" s="1"/>
  <c r="K13" i="1" s="1"/>
  <c r="F21" i="1"/>
  <c r="G14" i="1" s="1"/>
  <c r="F17" i="1"/>
  <c r="I17" i="1" s="1"/>
  <c r="K17" i="1" s="1"/>
  <c r="F9" i="1"/>
  <c r="I9" i="1" s="1"/>
  <c r="F18" i="1"/>
  <c r="F11" i="1"/>
  <c r="I11" i="1" s="1"/>
  <c r="K11" i="1" s="1"/>
  <c r="F12" i="1"/>
  <c r="I12" i="1" s="1"/>
  <c r="K12" i="1" s="1"/>
  <c r="F15" i="1"/>
  <c r="I15" i="1" s="1"/>
  <c r="F16" i="1"/>
  <c r="I16" i="1" s="1"/>
  <c r="K16" i="1" s="1"/>
  <c r="G19" i="1" l="1"/>
  <c r="G17" i="1"/>
  <c r="G18" i="1"/>
  <c r="I18" i="1"/>
  <c r="K18" i="1" s="1"/>
  <c r="G9" i="1"/>
  <c r="K9" i="1"/>
  <c r="G11" i="1"/>
  <c r="G13" i="1"/>
  <c r="G16" i="1"/>
  <c r="G10" i="1"/>
  <c r="G15" i="1"/>
  <c r="G12" i="1"/>
  <c r="G20" i="1"/>
  <c r="I21" i="1" l="1"/>
  <c r="I23" i="1" l="1"/>
  <c r="L24" i="1"/>
  <c r="I22" i="1"/>
  <c r="K21" i="1"/>
  <c r="L10" i="1" s="1"/>
  <c r="L11" i="1" l="1"/>
  <c r="L17" i="1"/>
  <c r="L18" i="1"/>
  <c r="L12" i="1"/>
  <c r="L16" i="1"/>
  <c r="L13" i="1"/>
  <c r="L14" i="1"/>
  <c r="L15" i="1"/>
  <c r="L9" i="1"/>
  <c r="L21" i="1" l="1"/>
  <c r="L22" i="1" s="1"/>
  <c r="L23" i="1" s="1"/>
</calcChain>
</file>

<file path=xl/sharedStrings.xml><?xml version="1.0" encoding="utf-8"?>
<sst xmlns="http://schemas.openxmlformats.org/spreadsheetml/2006/main" count="79" uniqueCount="37">
  <si>
    <t>Sectional Title Solutions (Pty) Ltd</t>
  </si>
  <si>
    <t>[Body Corporate Name] - Quorum &amp; Voting Calculations</t>
  </si>
  <si>
    <t>Meeting Date</t>
  </si>
  <si>
    <t>Section nr</t>
  </si>
  <si>
    <t>Unit owner</t>
  </si>
  <si>
    <t>Proxy</t>
  </si>
  <si>
    <t>Unit Size in Sqm</t>
  </si>
  <si>
    <t>PQ Share (value)</t>
  </si>
  <si>
    <t>PQ Share of Initial Drawdown (excl Interest over period)</t>
  </si>
  <si>
    <t>Present/Proxy (Yes/No)</t>
  </si>
  <si>
    <t>Present/Proxy (Value)</t>
  </si>
  <si>
    <t>Vote:</t>
  </si>
  <si>
    <t>Voting - value of all votes given (reflected as PQ share of all votes.)</t>
  </si>
  <si>
    <t>Voting - value in favour (reflected as PQ share of those in attendance)</t>
  </si>
  <si>
    <t>Voting - number in favour</t>
  </si>
  <si>
    <t>NOT PRESENT</t>
  </si>
  <si>
    <t>INSTRUCTIONS: HOW TO USE THIS CALCULATOR</t>
  </si>
  <si>
    <t>1)</t>
  </si>
  <si>
    <t>Insert unit owner's full name in column C</t>
  </si>
  <si>
    <t>2)</t>
  </si>
  <si>
    <t>If the unit owner is being represented by a Proxy, please insert the Proxy's name in Column D.</t>
  </si>
  <si>
    <t>3)</t>
  </si>
  <si>
    <t>Insert the specific unit size in column E - this will automatically calculate the PQ share value at the bottom of column F.</t>
  </si>
  <si>
    <t>4)</t>
  </si>
  <si>
    <t xml:space="preserve">Insert the relevent draw down amount in cell G20, this function allows the Body Corporate to estimate the PQ share of the Drawdown amount per unit owner. Please note that this does not take into consideration the interest, the term, the timing of the repayments or any other relevant factors and should only be used as a tool to calculate an estimated contribution per unit. </t>
  </si>
  <si>
    <t>5)</t>
  </si>
  <si>
    <t>Indicate in the drop down menu of colum H if the relevent members are present at the meeting or not. This will calculate and show if the required meeting qorum has been reached below column I.</t>
  </si>
  <si>
    <t>6)</t>
  </si>
  <si>
    <t>Once the vote has been placed, indicate with the drop down menu each result (yes/no/abstain/not present)</t>
  </si>
  <si>
    <t>7)</t>
  </si>
  <si>
    <t>Once the data has been entered, you will note whether the resolution has been passed sucessfully or not as well as the time period before implimentation.</t>
  </si>
  <si>
    <t>8)</t>
  </si>
  <si>
    <t>Should you need to include more units in the above calculator, insert more lines and remember to draw down (copy) the formula to the inserted cells. Alternatively, feel free to get in touch with your solutions specialist who will be able to assist. Please note that this calculator has been developed as a tool to assist Bodies Corporate, please perform the necessary checks and tests prior to relying on the outcome.</t>
  </si>
  <si>
    <t>YES</t>
  </si>
  <si>
    <t>NO</t>
  </si>
  <si>
    <t>ABSTAIN</t>
  </si>
  <si>
    <t>MULTIPLE UNIT OWNER - VOTE ALREADY COUNTED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</si>
</sst>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8">
    <font>
      <sz val="10"/>
      <color theme="1"/>
      <name val="Arial"/>
      <family val="2"/>
    </font>
    <font>
      <b/>
      <sz val="10"/>
      <color theme="0"/>
      <name val="Arial"/>
      <family val="2"/>
    </font>
    <font>
      <b/>
      <sz val="16"/>
      <color theme="1"/>
      <name val="Arial"/>
      <family val="2"/>
    </font>
    <font>
      <b/>
      <sz val="12"/>
      <color theme="1"/>
      <name val="Arial"/>
      <family val="2"/>
    </font>
    <font>
      <b/>
      <sz val="14"/>
      <color theme="1"/>
      <name val="Arial"/>
      <family val="2"/>
    </font>
    <font>
      <sz val="9"/>
      <color theme="1"/>
      <name val="Arial"/>
      <family val="2"/>
    </font>
    <font>
      <sz val="10"/>
      <color rgb="FFFF0000"/>
      <name val="Arial"/>
      <family val="2"/>
    </font>
    <font>
      <b/>
      <u/>
      <sz val="14"/>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FF00"/>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1">
    <xf numFmtId="0" fontId="0" fillId="0" borderId="0" xfId="0"/>
    <xf numFmtId="0" fontId="0" fillId="2" borderId="0" xfId="0" applyFill="1"/>
    <xf numFmtId="0" fontId="2" fillId="2" borderId="0" xfId="0" applyFont="1" applyFill="1"/>
    <xf numFmtId="15" fontId="3" fillId="2" borderId="0" xfId="0" applyNumberFormat="1" applyFont="1" applyFill="1" applyAlignment="1">
      <alignment horizontal="left"/>
    </xf>
    <xf numFmtId="0" fontId="4" fillId="2" borderId="0" xfId="0" applyFont="1" applyFill="1"/>
    <xf numFmtId="0" fontId="0" fillId="2" borderId="1" xfId="0" applyFill="1" applyBorder="1" applyAlignment="1">
      <alignment horizontal="center" vertical="center"/>
    </xf>
    <xf numFmtId="10" fontId="0" fillId="2" borderId="1" xfId="0" applyNumberFormat="1" applyFill="1" applyBorder="1" applyAlignment="1">
      <alignment horizontal="center" vertical="center"/>
    </xf>
    <xf numFmtId="1" fontId="0" fillId="3" borderId="1" xfId="0" applyNumberFormat="1" applyFill="1" applyBorder="1" applyAlignment="1">
      <alignment horizontal="center" vertical="center"/>
    </xf>
    <xf numFmtId="0" fontId="5" fillId="2" borderId="0" xfId="0" applyFont="1" applyFill="1"/>
    <xf numFmtId="164" fontId="0" fillId="2" borderId="1" xfId="0" applyNumberFormat="1" applyFill="1" applyBorder="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center" wrapText="1"/>
    </xf>
    <xf numFmtId="0" fontId="0" fillId="5" borderId="1" xfId="0" applyFill="1" applyBorder="1" applyAlignment="1">
      <alignment horizontal="center" vertical="center"/>
    </xf>
    <xf numFmtId="10" fontId="0" fillId="5" borderId="1" xfId="0" applyNumberFormat="1" applyFill="1" applyBorder="1" applyAlignment="1">
      <alignment horizontal="center" vertical="center"/>
    </xf>
    <xf numFmtId="1" fontId="0" fillId="5" borderId="1" xfId="0" applyNumberFormat="1" applyFill="1" applyBorder="1" applyAlignment="1">
      <alignment horizontal="center" vertical="center"/>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1" fontId="0" fillId="2" borderId="1" xfId="0" applyNumberFormat="1" applyFill="1" applyBorder="1" applyAlignment="1">
      <alignment horizontal="center" vertical="center" wrapText="1"/>
    </xf>
    <xf numFmtId="10" fontId="5" fillId="4" borderId="1" xfId="0" applyNumberFormat="1" applyFont="1" applyFill="1" applyBorder="1" applyAlignment="1">
      <alignment horizontal="center" vertical="center"/>
    </xf>
    <xf numFmtId="0" fontId="1" fillId="2" borderId="0" xfId="0" applyFont="1" applyFill="1"/>
    <xf numFmtId="0" fontId="1" fillId="2" borderId="0" xfId="0" applyFont="1" applyFill="1" applyAlignment="1">
      <alignment horizontal="center"/>
    </xf>
    <xf numFmtId="0" fontId="1" fillId="6" borderId="0" xfId="0" applyFont="1" applyFill="1" applyAlignment="1">
      <alignment horizontal="center" vertical="center"/>
    </xf>
    <xf numFmtId="0" fontId="1" fillId="6" borderId="0" xfId="0" applyFont="1" applyFill="1" applyAlignment="1">
      <alignment horizontal="center" vertical="center" wrapText="1"/>
    </xf>
    <xf numFmtId="0" fontId="6" fillId="2" borderId="0" xfId="0" applyFont="1" applyFill="1"/>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164" fontId="0" fillId="7" borderId="1" xfId="0" applyNumberFormat="1" applyFill="1" applyBorder="1" applyAlignment="1">
      <alignment horizontal="center" vertical="center"/>
    </xf>
    <xf numFmtId="0" fontId="7" fillId="2" borderId="0" xfId="0" applyFont="1" applyFill="1" applyAlignment="1">
      <alignment vertical="center"/>
    </xf>
    <xf numFmtId="0" fontId="5" fillId="3"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1" xfId="0"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2" borderId="1" xfId="0" applyFill="1" applyBorder="1" applyAlignment="1">
      <alignment horizontal="left" vertical="center" wrapText="1"/>
    </xf>
    <xf numFmtId="0" fontId="0" fillId="2" borderId="6" xfId="0" applyFill="1" applyBorder="1" applyAlignment="1">
      <alignment horizontal="left" vertical="center" wrapText="1"/>
    </xf>
  </cellXfs>
  <cellStyles count="1">
    <cellStyle name="Normal" xfId="0" builtinId="0"/>
  </cellStyles>
  <dxfs count="22">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00FF00"/>
        </patternFill>
      </fill>
    </dxf>
    <dxf>
      <fill>
        <patternFill>
          <bgColor rgb="FFFFFF00"/>
        </patternFill>
      </fill>
    </dxf>
    <dxf>
      <font>
        <color rgb="FF006100"/>
      </font>
      <fill>
        <patternFill>
          <bgColor rgb="FF00FF00"/>
        </patternFill>
      </fill>
    </dxf>
    <dxf>
      <font>
        <color rgb="FF9C0006"/>
      </font>
      <fill>
        <patternFill>
          <bgColor rgb="FFFFC7CE"/>
        </patternFill>
      </fill>
    </dxf>
    <dxf>
      <fill>
        <patternFill>
          <bgColor rgb="FF00FF00"/>
        </patternFill>
      </fill>
    </dxf>
    <dxf>
      <fill>
        <patternFill>
          <bgColor rgb="FFFF3300"/>
        </patternFill>
      </fill>
    </dxf>
    <dxf>
      <fill>
        <patternFill>
          <bgColor rgb="FFFFFF00"/>
        </patternFill>
      </fill>
    </dxf>
    <dxf>
      <fill>
        <patternFill>
          <bgColor rgb="FFFFFF00"/>
        </patternFill>
      </fill>
    </dxf>
    <dxf>
      <fill>
        <patternFill>
          <bgColor rgb="FF00FF00"/>
        </patternFill>
      </fill>
    </dxf>
    <dxf>
      <fill>
        <patternFill>
          <bgColor rgb="FFFF0000"/>
        </patternFill>
      </fill>
    </dxf>
    <dxf>
      <font>
        <color auto="1"/>
      </font>
      <fill>
        <patternFill>
          <bgColor rgb="FF00FF00"/>
        </patternFill>
      </fill>
    </dxf>
    <dxf>
      <font>
        <color auto="1"/>
      </font>
      <fill>
        <patternFill>
          <bgColor rgb="FFFF0000"/>
        </patternFill>
      </fill>
    </dxf>
    <dxf>
      <font>
        <color theme="1"/>
      </font>
      <fill>
        <patternFill>
          <bgColor rgb="FF03E318"/>
        </patternFill>
      </fill>
    </dxf>
    <dxf>
      <fill>
        <patternFill>
          <bgColor rgb="FFFFFF00"/>
        </patternFill>
      </fill>
    </dxf>
    <dxf>
      <fill>
        <patternFill>
          <bgColor rgb="FFFF0000"/>
        </patternFill>
      </fill>
    </dxf>
  </dxfs>
  <tableStyles count="0" defaultTableStyle="TableStyleMedium2" defaultPivotStyle="PivotStyleLight16"/>
  <colors>
    <mruColors>
      <color rgb="FF03E318"/>
      <color rgb="FF00FF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1447800</xdr:colOff>
      <xdr:row>0</xdr:row>
      <xdr:rowOff>47626</xdr:rowOff>
    </xdr:from>
    <xdr:to>
      <xdr:col>13</xdr:col>
      <xdr:colOff>76200</xdr:colOff>
      <xdr:row>4</xdr:row>
      <xdr:rowOff>15311</xdr:rowOff>
    </xdr:to>
    <xdr:pic>
      <xdr:nvPicPr>
        <xdr:cNvPr id="4" name="Picture 3">
          <a:extLst>
            <a:ext uri="{FF2B5EF4-FFF2-40B4-BE49-F238E27FC236}">
              <a16:creationId xmlns:a16="http://schemas.microsoft.com/office/drawing/2014/main" id="{A1633E17-A9AE-66F5-EC2A-8D9B013E2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44625" y="47626"/>
          <a:ext cx="2019300" cy="806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6E0A-94FC-458A-8C51-5AB2D1212AEA}">
  <dimension ref="B1:M33"/>
  <sheetViews>
    <sheetView tabSelected="1" zoomScaleNormal="100" workbookViewId="0">
      <selection activeCell="G8" sqref="G8"/>
    </sheetView>
  </sheetViews>
  <sheetFormatPr defaultColWidth="9.140625" defaultRowHeight="13.15"/>
  <cols>
    <col min="1" max="1" width="1.42578125" style="1" customWidth="1"/>
    <col min="2" max="2" width="10.85546875" style="1" bestFit="1" customWidth="1"/>
    <col min="3" max="3" width="19.42578125" style="1" bestFit="1" customWidth="1"/>
    <col min="4" max="4" width="15.140625" style="1" customWidth="1"/>
    <col min="5" max="5" width="12.85546875" style="1" customWidth="1"/>
    <col min="6" max="6" width="22" style="1" customWidth="1"/>
    <col min="7" max="7" width="19.42578125" style="1" customWidth="1"/>
    <col min="8" max="8" width="17.28515625" style="1" customWidth="1"/>
    <col min="9" max="9" width="18" style="1" bestFit="1" customWidth="1"/>
    <col min="10" max="10" width="13.7109375" style="1" bestFit="1" customWidth="1"/>
    <col min="11" max="11" width="32.28515625" style="1" bestFit="1" customWidth="1"/>
    <col min="12" max="12" width="33" style="1" bestFit="1" customWidth="1"/>
    <col min="13" max="13" width="16.42578125" style="1" customWidth="1"/>
    <col min="14" max="16384" width="9.140625" style="1"/>
  </cols>
  <sheetData>
    <row r="1" spans="2:13" ht="21">
      <c r="B1" s="2" t="s">
        <v>0</v>
      </c>
    </row>
    <row r="2" spans="2:13" ht="17.45">
      <c r="B2" s="4" t="s">
        <v>1</v>
      </c>
    </row>
    <row r="3" spans="2:13" ht="15.6">
      <c r="B3" s="3" t="s">
        <v>2</v>
      </c>
    </row>
    <row r="7" spans="2:13" ht="47.45" customHeight="1">
      <c r="B7" s="21" t="s">
        <v>3</v>
      </c>
      <c r="C7" s="21" t="s">
        <v>4</v>
      </c>
      <c r="D7" s="21" t="s">
        <v>5</v>
      </c>
      <c r="E7" s="22" t="s">
        <v>6</v>
      </c>
      <c r="F7" s="22" t="s">
        <v>7</v>
      </c>
      <c r="G7" s="22" t="s">
        <v>8</v>
      </c>
      <c r="H7" s="22" t="s">
        <v>9</v>
      </c>
      <c r="I7" s="22" t="s">
        <v>10</v>
      </c>
      <c r="J7" s="22" t="s">
        <v>11</v>
      </c>
      <c r="K7" s="22" t="s">
        <v>12</v>
      </c>
      <c r="L7" s="22" t="s">
        <v>13</v>
      </c>
      <c r="M7" s="22" t="s">
        <v>14</v>
      </c>
    </row>
    <row r="9" spans="2:13">
      <c r="B9" s="5">
        <v>1</v>
      </c>
      <c r="C9" s="5"/>
      <c r="D9" s="5"/>
      <c r="E9" s="5">
        <v>100</v>
      </c>
      <c r="F9" s="6">
        <f t="shared" ref="F9:F21" si="0">(E9/$E$21)</f>
        <v>7.6923076923076927E-2</v>
      </c>
      <c r="G9" s="9">
        <f t="shared" ref="G9:G20" si="1">(F9/$F$21)*$G$21</f>
        <v>461538.46153846156</v>
      </c>
      <c r="H9" s="7" t="s">
        <v>15</v>
      </c>
      <c r="I9" s="6">
        <f>IF(H9="Yes",F9,0)</f>
        <v>0</v>
      </c>
      <c r="J9" s="5" t="s">
        <v>15</v>
      </c>
      <c r="K9" s="6">
        <f>IF(J9="YES",I9,0)+IF(J9="NO",I9,0)+IF(J9="ABSTAIN",I9,0)</f>
        <v>0</v>
      </c>
      <c r="L9" s="6">
        <f>IF(J9="YES",K9/$K$21,0)</f>
        <v>0</v>
      </c>
      <c r="M9" s="17" t="s">
        <v>15</v>
      </c>
    </row>
    <row r="10" spans="2:13">
      <c r="B10" s="5">
        <v>2</v>
      </c>
      <c r="C10" s="5"/>
      <c r="D10" s="5"/>
      <c r="E10" s="5">
        <v>100</v>
      </c>
      <c r="F10" s="6">
        <f t="shared" si="0"/>
        <v>7.6923076923076927E-2</v>
      </c>
      <c r="G10" s="9">
        <f t="shared" si="1"/>
        <v>461538.46153846156</v>
      </c>
      <c r="H10" s="7" t="s">
        <v>15</v>
      </c>
      <c r="I10" s="6">
        <f t="shared" ref="I10:I20" si="2">IF(H10="Yes",F10,0)</f>
        <v>0</v>
      </c>
      <c r="J10" s="5" t="s">
        <v>15</v>
      </c>
      <c r="K10" s="6">
        <f t="shared" ref="K10:K20" si="3">IF(J10="YES",I10,0)+IF(J10="NO",I10,0)+IF(J10="ABSTAIN",I10,0)</f>
        <v>0</v>
      </c>
      <c r="L10" s="6">
        <f t="shared" ref="L10:L20" si="4">IF(J10="YES",K10/$K$21,0)</f>
        <v>0</v>
      </c>
      <c r="M10" s="17" t="s">
        <v>15</v>
      </c>
    </row>
    <row r="11" spans="2:13">
      <c r="B11" s="5">
        <v>3</v>
      </c>
      <c r="C11" s="10"/>
      <c r="D11" s="5"/>
      <c r="E11" s="5">
        <v>100</v>
      </c>
      <c r="F11" s="6">
        <f t="shared" si="0"/>
        <v>7.6923076923076927E-2</v>
      </c>
      <c r="G11" s="9">
        <f t="shared" si="1"/>
        <v>461538.46153846156</v>
      </c>
      <c r="H11" s="7" t="s">
        <v>15</v>
      </c>
      <c r="I11" s="6">
        <f t="shared" si="2"/>
        <v>0</v>
      </c>
      <c r="J11" s="5" t="s">
        <v>15</v>
      </c>
      <c r="K11" s="6">
        <f>IF(J11="YES",I11,0)+IF(J11="NO",I11,0)+IF(J11="ABSTAIN",I11,0)</f>
        <v>0</v>
      </c>
      <c r="L11" s="6">
        <f t="shared" si="4"/>
        <v>0</v>
      </c>
      <c r="M11" s="17" t="s">
        <v>15</v>
      </c>
    </row>
    <row r="12" spans="2:13">
      <c r="B12" s="5">
        <v>4</v>
      </c>
      <c r="C12" s="5"/>
      <c r="D12" s="5"/>
      <c r="E12" s="5">
        <v>100</v>
      </c>
      <c r="F12" s="6">
        <f t="shared" si="0"/>
        <v>7.6923076923076927E-2</v>
      </c>
      <c r="G12" s="9">
        <f t="shared" si="1"/>
        <v>461538.46153846156</v>
      </c>
      <c r="H12" s="7" t="s">
        <v>15</v>
      </c>
      <c r="I12" s="6">
        <f t="shared" si="2"/>
        <v>0</v>
      </c>
      <c r="J12" s="5" t="s">
        <v>15</v>
      </c>
      <c r="K12" s="6">
        <f t="shared" si="3"/>
        <v>0</v>
      </c>
      <c r="L12" s="6">
        <f t="shared" si="4"/>
        <v>0</v>
      </c>
      <c r="M12" s="17" t="s">
        <v>15</v>
      </c>
    </row>
    <row r="13" spans="2:13">
      <c r="B13" s="5">
        <v>5</v>
      </c>
      <c r="C13" s="5"/>
      <c r="D13" s="5"/>
      <c r="E13" s="5">
        <v>100</v>
      </c>
      <c r="F13" s="6">
        <f t="shared" si="0"/>
        <v>7.6923076923076927E-2</v>
      </c>
      <c r="G13" s="9">
        <f t="shared" si="1"/>
        <v>461538.46153846156</v>
      </c>
      <c r="H13" s="7" t="s">
        <v>15</v>
      </c>
      <c r="I13" s="6">
        <f t="shared" si="2"/>
        <v>0</v>
      </c>
      <c r="J13" s="5" t="s">
        <v>15</v>
      </c>
      <c r="K13" s="6">
        <f t="shared" si="3"/>
        <v>0</v>
      </c>
      <c r="L13" s="6">
        <f t="shared" si="4"/>
        <v>0</v>
      </c>
      <c r="M13" s="17" t="s">
        <v>15</v>
      </c>
    </row>
    <row r="14" spans="2:13">
      <c r="B14" s="5">
        <v>6</v>
      </c>
      <c r="C14" s="5"/>
      <c r="D14" s="5"/>
      <c r="E14" s="5">
        <v>200</v>
      </c>
      <c r="F14" s="6">
        <f t="shared" si="0"/>
        <v>0.15384615384615385</v>
      </c>
      <c r="G14" s="9">
        <f t="shared" si="1"/>
        <v>923076.92307692312</v>
      </c>
      <c r="H14" s="7" t="s">
        <v>15</v>
      </c>
      <c r="I14" s="6">
        <f t="shared" si="2"/>
        <v>0</v>
      </c>
      <c r="J14" s="5" t="s">
        <v>15</v>
      </c>
      <c r="K14" s="6">
        <f t="shared" si="3"/>
        <v>0</v>
      </c>
      <c r="L14" s="6">
        <f t="shared" si="4"/>
        <v>0</v>
      </c>
      <c r="M14" s="17" t="s">
        <v>15</v>
      </c>
    </row>
    <row r="15" spans="2:13">
      <c r="B15" s="5">
        <v>7</v>
      </c>
      <c r="C15" s="5"/>
      <c r="D15" s="5"/>
      <c r="E15" s="5">
        <v>100</v>
      </c>
      <c r="F15" s="6">
        <f t="shared" si="0"/>
        <v>7.6923076923076927E-2</v>
      </c>
      <c r="G15" s="9">
        <f t="shared" si="1"/>
        <v>461538.46153846156</v>
      </c>
      <c r="H15" s="7" t="s">
        <v>15</v>
      </c>
      <c r="I15" s="6">
        <f t="shared" si="2"/>
        <v>0</v>
      </c>
      <c r="J15" s="5" t="s">
        <v>15</v>
      </c>
      <c r="K15" s="6">
        <f t="shared" si="3"/>
        <v>0</v>
      </c>
      <c r="L15" s="6">
        <f t="shared" si="4"/>
        <v>0</v>
      </c>
      <c r="M15" s="17" t="s">
        <v>15</v>
      </c>
    </row>
    <row r="16" spans="2:13">
      <c r="B16" s="5">
        <v>8</v>
      </c>
      <c r="C16" s="5"/>
      <c r="D16" s="5"/>
      <c r="E16" s="5">
        <v>100</v>
      </c>
      <c r="F16" s="6">
        <f t="shared" si="0"/>
        <v>7.6923076923076927E-2</v>
      </c>
      <c r="G16" s="9">
        <f t="shared" si="1"/>
        <v>461538.46153846156</v>
      </c>
      <c r="H16" s="7" t="s">
        <v>15</v>
      </c>
      <c r="I16" s="6">
        <f t="shared" si="2"/>
        <v>0</v>
      </c>
      <c r="J16" s="5" t="s">
        <v>15</v>
      </c>
      <c r="K16" s="6">
        <f t="shared" si="3"/>
        <v>0</v>
      </c>
      <c r="L16" s="6">
        <f t="shared" si="4"/>
        <v>0</v>
      </c>
      <c r="M16" s="17" t="s">
        <v>15</v>
      </c>
    </row>
    <row r="17" spans="2:13">
      <c r="B17" s="5">
        <v>9</v>
      </c>
      <c r="C17" s="5"/>
      <c r="D17" s="5"/>
      <c r="E17" s="5">
        <v>100</v>
      </c>
      <c r="F17" s="6">
        <f t="shared" si="0"/>
        <v>7.6923076923076927E-2</v>
      </c>
      <c r="G17" s="9">
        <f t="shared" si="1"/>
        <v>461538.46153846156</v>
      </c>
      <c r="H17" s="7" t="s">
        <v>15</v>
      </c>
      <c r="I17" s="6">
        <f t="shared" si="2"/>
        <v>0</v>
      </c>
      <c r="J17" s="5" t="s">
        <v>15</v>
      </c>
      <c r="K17" s="6">
        <f t="shared" si="3"/>
        <v>0</v>
      </c>
      <c r="L17" s="6">
        <f t="shared" si="4"/>
        <v>0</v>
      </c>
      <c r="M17" s="17" t="s">
        <v>15</v>
      </c>
    </row>
    <row r="18" spans="2:13">
      <c r="B18" s="5">
        <v>10</v>
      </c>
      <c r="C18" s="5"/>
      <c r="D18" s="5"/>
      <c r="E18" s="5">
        <v>100</v>
      </c>
      <c r="F18" s="6">
        <f t="shared" si="0"/>
        <v>7.6923076923076927E-2</v>
      </c>
      <c r="G18" s="9">
        <f t="shared" si="1"/>
        <v>461538.46153846156</v>
      </c>
      <c r="H18" s="7" t="s">
        <v>15</v>
      </c>
      <c r="I18" s="6">
        <f t="shared" si="2"/>
        <v>0</v>
      </c>
      <c r="J18" s="5" t="s">
        <v>15</v>
      </c>
      <c r="K18" s="6">
        <f t="shared" si="3"/>
        <v>0</v>
      </c>
      <c r="L18" s="6">
        <f t="shared" si="4"/>
        <v>0</v>
      </c>
      <c r="M18" s="17" t="s">
        <v>15</v>
      </c>
    </row>
    <row r="19" spans="2:13">
      <c r="B19" s="5">
        <v>11</v>
      </c>
      <c r="C19" s="5"/>
      <c r="D19" s="5"/>
      <c r="E19" s="5">
        <v>100</v>
      </c>
      <c r="F19" s="6">
        <f t="shared" si="0"/>
        <v>7.6923076923076927E-2</v>
      </c>
      <c r="G19" s="9">
        <f t="shared" si="1"/>
        <v>461538.46153846156</v>
      </c>
      <c r="H19" s="7" t="s">
        <v>15</v>
      </c>
      <c r="I19" s="6">
        <f t="shared" si="2"/>
        <v>0</v>
      </c>
      <c r="J19" s="5" t="s">
        <v>15</v>
      </c>
      <c r="K19" s="6">
        <f t="shared" si="3"/>
        <v>0</v>
      </c>
      <c r="L19" s="6">
        <f t="shared" si="4"/>
        <v>0</v>
      </c>
      <c r="M19" s="17" t="s">
        <v>15</v>
      </c>
    </row>
    <row r="20" spans="2:13">
      <c r="B20" s="5">
        <v>12</v>
      </c>
      <c r="C20" s="5"/>
      <c r="D20" s="5"/>
      <c r="E20" s="5">
        <v>100</v>
      </c>
      <c r="F20" s="6">
        <f t="shared" si="0"/>
        <v>7.6923076923076927E-2</v>
      </c>
      <c r="G20" s="9">
        <f t="shared" si="1"/>
        <v>461538.46153846156</v>
      </c>
      <c r="H20" s="7" t="s">
        <v>15</v>
      </c>
      <c r="I20" s="6">
        <f t="shared" si="2"/>
        <v>0</v>
      </c>
      <c r="J20" s="5" t="s">
        <v>15</v>
      </c>
      <c r="K20" s="6">
        <f t="shared" si="3"/>
        <v>0</v>
      </c>
      <c r="L20" s="6">
        <f t="shared" si="4"/>
        <v>0</v>
      </c>
      <c r="M20" s="17" t="s">
        <v>15</v>
      </c>
    </row>
    <row r="21" spans="2:13">
      <c r="B21" s="12"/>
      <c r="C21" s="12"/>
      <c r="D21" s="12"/>
      <c r="E21" s="12">
        <f>SUM(E9:E20)</f>
        <v>1300</v>
      </c>
      <c r="F21" s="13">
        <f t="shared" si="0"/>
        <v>1</v>
      </c>
      <c r="G21" s="27">
        <v>6000000</v>
      </c>
      <c r="H21" s="14">
        <f>COUNTIF(H9:H20,"Yes")+COUNTIF(H9:H20,"Proxy")</f>
        <v>0</v>
      </c>
      <c r="I21" s="13">
        <f>SUM(I9:I20)</f>
        <v>0</v>
      </c>
      <c r="J21" s="12">
        <f>COUNTIF(J9:J20, "YES") + COUNTIF(J9:J20,"NO") + COUNTIF(J9:J20,"ABSTAIN")</f>
        <v>0</v>
      </c>
      <c r="K21" s="13">
        <f>SUM(K9:K20)</f>
        <v>0</v>
      </c>
      <c r="L21" s="13">
        <f>SUM(L9:L20)</f>
        <v>0</v>
      </c>
      <c r="M21" s="14">
        <f>COUNTIF(M9:M20,"YES")</f>
        <v>0</v>
      </c>
    </row>
    <row r="22" spans="2:13" ht="22.9">
      <c r="H22" s="11"/>
      <c r="I22" s="16" t="str">
        <f>IF(I21&gt;33.3333%,"QUORUM REACHED", "QUORUM HAS NOT BEEN REACHED")</f>
        <v>QUORUM HAS NOT BEEN REACHED</v>
      </c>
      <c r="J22" s="8"/>
      <c r="K22" s="8"/>
      <c r="L22" s="6">
        <f>L21</f>
        <v>0</v>
      </c>
      <c r="M22" s="18" t="e">
        <f>M21/(COUNTIF(M9:M20,"YES")+COUNTIF(M9:M20,"NO")+COUNTIF(M9:M20,"ABSTAIN"))</f>
        <v>#DIV/0!</v>
      </c>
    </row>
    <row r="23" spans="2:13" ht="34.9" customHeight="1">
      <c r="I23" s="15" t="str">
        <f>IF(I21&gt;33.33333%,"MEETING TO PROCEED", "MEETING TO BE ADJOURNED")</f>
        <v>MEETING TO BE ADJOURNED</v>
      </c>
      <c r="L23" s="29" t="e">
        <f>IF(AND(L22&gt;74.9999%,M22&gt;=75%),"SPECIAL RESOLUTION PASSED", "SPECIAL RESOLUTION NOT PASSED")</f>
        <v>#DIV/0!</v>
      </c>
      <c r="M23" s="29"/>
    </row>
    <row r="24" spans="2:13" ht="24.6" customHeight="1">
      <c r="B24" s="28" t="s">
        <v>16</v>
      </c>
      <c r="C24" s="28"/>
      <c r="D24" s="28"/>
      <c r="L24" s="30" t="str">
        <f>IF(I21&gt;50%,"IMPLEMENT IMMEDIATELY", "WAIT ONE WEEK BEFORE IMPLEMENTING")</f>
        <v>WAIT ONE WEEK BEFORE IMPLEMENTING</v>
      </c>
      <c r="M24" s="30"/>
    </row>
    <row r="25" spans="2:13" ht="13.9" thickBot="1">
      <c r="B25" s="19"/>
      <c r="C25" s="20"/>
      <c r="D25" s="19"/>
    </row>
    <row r="26" spans="2:13" ht="22.15" customHeight="1">
      <c r="B26" s="24" t="s">
        <v>17</v>
      </c>
      <c r="C26" s="31" t="s">
        <v>18</v>
      </c>
      <c r="D26" s="31"/>
      <c r="E26" s="31"/>
      <c r="F26" s="31"/>
      <c r="G26" s="32"/>
      <c r="H26" s="23"/>
    </row>
    <row r="27" spans="2:13" ht="37.15" customHeight="1">
      <c r="B27" s="25" t="s">
        <v>19</v>
      </c>
      <c r="C27" s="33" t="s">
        <v>20</v>
      </c>
      <c r="D27" s="33"/>
      <c r="E27" s="33"/>
      <c r="F27" s="33"/>
      <c r="G27" s="34"/>
    </row>
    <row r="28" spans="2:13" ht="36.6" customHeight="1">
      <c r="B28" s="25" t="s">
        <v>21</v>
      </c>
      <c r="C28" s="33" t="s">
        <v>22</v>
      </c>
      <c r="D28" s="33"/>
      <c r="E28" s="33"/>
      <c r="F28" s="33"/>
      <c r="G28" s="34"/>
    </row>
    <row r="29" spans="2:13" ht="68.45" customHeight="1">
      <c r="B29" s="25" t="s">
        <v>23</v>
      </c>
      <c r="C29" s="33" t="s">
        <v>24</v>
      </c>
      <c r="D29" s="33"/>
      <c r="E29" s="33"/>
      <c r="F29" s="33"/>
      <c r="G29" s="34"/>
    </row>
    <row r="30" spans="2:13" ht="42.6" customHeight="1">
      <c r="B30" s="25" t="s">
        <v>25</v>
      </c>
      <c r="C30" s="33" t="s">
        <v>26</v>
      </c>
      <c r="D30" s="33"/>
      <c r="E30" s="33"/>
      <c r="F30" s="33"/>
      <c r="G30" s="34"/>
    </row>
    <row r="31" spans="2:13" ht="27.6" customHeight="1">
      <c r="B31" s="25" t="s">
        <v>27</v>
      </c>
      <c r="C31" s="37" t="s">
        <v>28</v>
      </c>
      <c r="D31" s="37"/>
      <c r="E31" s="37"/>
      <c r="F31" s="37"/>
      <c r="G31" s="38"/>
    </row>
    <row r="32" spans="2:13" ht="34.9" customHeight="1">
      <c r="B32" s="25" t="s">
        <v>29</v>
      </c>
      <c r="C32" s="39" t="s">
        <v>30</v>
      </c>
      <c r="D32" s="39"/>
      <c r="E32" s="39"/>
      <c r="F32" s="39"/>
      <c r="G32" s="40"/>
    </row>
    <row r="33" spans="2:7" ht="64.900000000000006" customHeight="1" thickBot="1">
      <c r="B33" s="26" t="s">
        <v>31</v>
      </c>
      <c r="C33" s="35" t="s">
        <v>32</v>
      </c>
      <c r="D33" s="35"/>
      <c r="E33" s="35"/>
      <c r="F33" s="35"/>
      <c r="G33" s="36"/>
    </row>
  </sheetData>
  <mergeCells count="10">
    <mergeCell ref="L23:M23"/>
    <mergeCell ref="L24:M24"/>
    <mergeCell ref="C26:G26"/>
    <mergeCell ref="C27:G27"/>
    <mergeCell ref="C33:G33"/>
    <mergeCell ref="C28:G28"/>
    <mergeCell ref="C29:G29"/>
    <mergeCell ref="C30:G30"/>
    <mergeCell ref="C31:G31"/>
    <mergeCell ref="C32:G32"/>
  </mergeCells>
  <conditionalFormatting sqref="H9:H20">
    <cfRule type="containsText" dxfId="21" priority="3" operator="containsText" text="NOT PRESENT">
      <formula>NOT(ISERROR(SEARCH("NOT PRESENT",H9)))</formula>
    </cfRule>
    <cfRule type="containsText" dxfId="20" priority="4" operator="containsText" text="PROXY">
      <formula>NOT(ISERROR(SEARCH("PROXY",H9)))</formula>
    </cfRule>
    <cfRule type="containsText" dxfId="19" priority="20" operator="containsText" text="Yes">
      <formula>NOT(ISERROR(SEARCH("Yes",H9)))</formula>
    </cfRule>
  </conditionalFormatting>
  <conditionalFormatting sqref="I21:I23">
    <cfRule type="containsText" dxfId="18" priority="21" operator="containsText" text="NOT">
      <formula>NOT(ISERROR(SEARCH("NOT",I21)))</formula>
    </cfRule>
  </conditionalFormatting>
  <conditionalFormatting sqref="I22:I23">
    <cfRule type="containsText" dxfId="17" priority="26" operator="containsText" text="Quorum">
      <formula>NOT(ISERROR(SEARCH("Quorum",I22)))</formula>
    </cfRule>
  </conditionalFormatting>
  <conditionalFormatting sqref="I23">
    <cfRule type="containsText" dxfId="16" priority="12" operator="containsText" text="MEETING TO BE ADJOURNED">
      <formula>NOT(ISERROR(SEARCH("MEETING TO BE ADJOURNED",I23)))</formula>
    </cfRule>
    <cfRule type="containsText" dxfId="15" priority="13" operator="containsText" text="MEETING TO PROCEED">
      <formula>NOT(ISERROR(SEARCH("MEETING TO PROCEED",I23)))</formula>
    </cfRule>
  </conditionalFormatting>
  <conditionalFormatting sqref="J9:J20">
    <cfRule type="cellIs" dxfId="14" priority="16" operator="equal">
      <formula>"NOT PRESENT"</formula>
    </cfRule>
  </conditionalFormatting>
  <conditionalFormatting sqref="J9:K20">
    <cfRule type="cellIs" dxfId="13" priority="17" operator="equal">
      <formula>"ABSTAIN"</formula>
    </cfRule>
    <cfRule type="cellIs" dxfId="12" priority="18" operator="equal">
      <formula>"NO"</formula>
    </cfRule>
    <cfRule type="cellIs" dxfId="11" priority="19" operator="equal">
      <formula>"YES"</formula>
    </cfRule>
  </conditionalFormatting>
  <conditionalFormatting sqref="L23">
    <cfRule type="containsText" dxfId="10" priority="23" operator="containsText" text="not">
      <formula>NOT(ISERROR(SEARCH("not",L23)))</formula>
    </cfRule>
    <cfRule type="containsText" dxfId="9" priority="24" operator="containsText" text="PASSED">
      <formula>NOT(ISERROR(SEARCH("PASSED",L23)))</formula>
    </cfRule>
  </conditionalFormatting>
  <conditionalFormatting sqref="L24">
    <cfRule type="containsText" dxfId="8" priority="5" operator="containsText" text="WAIT ONE WEEK">
      <formula>NOT(ISERROR(SEARCH("WAIT ONE WEEK",L24)))</formula>
    </cfRule>
    <cfRule type="containsText" dxfId="7" priority="6" operator="containsText" text="IMPLEMENT IMMEDIATELY">
      <formula>NOT(ISERROR(SEARCH("IMPLEMENT IMMEDIATELY",L24)))</formula>
    </cfRule>
  </conditionalFormatting>
  <conditionalFormatting sqref="L22:M22">
    <cfRule type="cellIs" dxfId="6" priority="1" operator="lessThan">
      <formula>0.75</formula>
    </cfRule>
    <cfRule type="cellIs" dxfId="5" priority="7" operator="between">
      <formula>0.75</formula>
      <formula>1</formula>
    </cfRule>
  </conditionalFormatting>
  <conditionalFormatting sqref="M9:M20">
    <cfRule type="containsText" dxfId="4" priority="2" operator="containsText" text="NOT PRESENT">
      <formula>NOT(ISERROR(SEARCH("NOT PRESENT",M9)))</formula>
    </cfRule>
    <cfRule type="containsText" dxfId="3" priority="8" operator="containsText" text="ABSTAIN">
      <formula>NOT(ISERROR(SEARCH("ABSTAIN",M9)))</formula>
    </cfRule>
    <cfRule type="containsText" dxfId="2" priority="9" operator="containsText" text="MULTIPLE UNIT OWNER - VOTE ALREADY COUNTED">
      <formula>NOT(ISERROR(SEARCH("MULTIPLE UNIT OWNER - VOTE ALREADY COUNTED",M9)))</formula>
    </cfRule>
    <cfRule type="containsText" dxfId="1" priority="10" operator="containsText" text="YES">
      <formula>NOT(ISERROR(SEARCH("YES",M9)))</formula>
    </cfRule>
    <cfRule type="containsText" dxfId="0" priority="11" operator="containsText" text="NO">
      <formula>NOT(ISERROR(SEARCH("NO",M9)))</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C050CD9-C52A-4DD6-AD6D-9DFA202B1F13}">
          <x14:formula1>
            <xm:f>Sheet2!$A$1:$A$4</xm:f>
          </x14:formula1>
          <xm:sqref>J9:J20</xm:sqref>
        </x14:dataValidation>
        <x14:dataValidation type="list" allowBlank="1" showInputMessage="1" showErrorMessage="1" xr:uid="{D6167D1E-8A94-49A1-A21E-69B79F5E9A51}">
          <x14:formula1>
            <xm:f>Sheet2!$B$1:$B$5</xm:f>
          </x14:formula1>
          <xm:sqref>M9:M20</xm:sqref>
        </x14:dataValidation>
        <x14:dataValidation type="list" allowBlank="1" showInputMessage="1" showErrorMessage="1" xr:uid="{95B2ADB3-E11E-4543-9B26-5440264C60B3}">
          <x14:formula1>
            <xm:f>Sheet2!$C$1:$C$2</xm:f>
          </x14:formula1>
          <xm:sqref>H9:H20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0A259-59FC-41FB-B1D2-5AE5B35B59EF}">
  <dimension ref="A1:C5"/>
  <sheetViews>
    <sheetView workbookViewId="0">
      <selection activeCell="C9" sqref="C9"/>
    </sheetView>
  </sheetViews>
  <sheetFormatPr defaultRowHeight="13.15"/>
  <cols>
    <col min="1" max="1" width="13.5703125" bestFit="1" customWidth="1"/>
    <col min="2" max="3" width="47.42578125" bestFit="1" customWidth="1"/>
  </cols>
  <sheetData>
    <row r="1" spans="1:3">
      <c r="A1" t="s">
        <v>33</v>
      </c>
      <c r="B1" t="s">
        <v>33</v>
      </c>
      <c r="C1" t="s">
        <v>33</v>
      </c>
    </row>
    <row r="2" spans="1:3">
      <c r="A2" t="s">
        <v>34</v>
      </c>
      <c r="B2" t="s">
        <v>34</v>
      </c>
      <c r="C2" t="s">
        <v>15</v>
      </c>
    </row>
    <row r="3" spans="1:3">
      <c r="A3" t="s">
        <v>35</v>
      </c>
      <c r="B3" t="s">
        <v>35</v>
      </c>
    </row>
    <row r="4" spans="1:3">
      <c r="A4" t="s">
        <v>15</v>
      </c>
      <c r="B4" t="s">
        <v>15</v>
      </c>
    </row>
    <row r="5" spans="1:3">
      <c r="B5"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Ane Adriaanse</cp:lastModifiedBy>
  <cp:revision/>
  <dcterms:created xsi:type="dcterms:W3CDTF">2019-07-12T10:10:50Z</dcterms:created>
  <dcterms:modified xsi:type="dcterms:W3CDTF">2024-11-04T20:34:36Z</dcterms:modified>
  <cp:category/>
  <cp:contentStatus/>
</cp:coreProperties>
</file>